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Leoni RMB\2025\"/>
    </mc:Choice>
  </mc:AlternateContent>
  <xr:revisionPtr revIDLastSave="0" documentId="8_{4E48EAE6-1FA1-4466-A1D8-EFEFE8C36A89}" xr6:coauthVersionLast="47" xr6:coauthVersionMax="47" xr10:uidLastSave="{00000000-0000-0000-0000-000000000000}"/>
  <bookViews>
    <workbookView xWindow="-120" yWindow="-120" windowWidth="20730" windowHeight="11040" xr2:uid="{D9545FBD-4BDC-4AE4-B309-182F0D9B220B}"/>
  </bookViews>
  <sheets>
    <sheet name="Blad1" sheetId="1" r:id="rId1"/>
    <sheet name="ESP" sheetId="2" r:id="rId2"/>
    <sheet name="DSP" sheetId="3" r:id="rId3"/>
    <sheet name="ESPA" sheetId="4" r:id="rId4"/>
    <sheet name="DSPA" sheetId="5" r:id="rId5"/>
    <sheet name="Overig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8" i="3" l="1"/>
  <c r="AK8" i="3" s="1"/>
  <c r="AI9" i="4"/>
  <c r="AK9" i="4" s="1"/>
  <c r="AI18" i="6"/>
  <c r="AK18" i="6" s="1"/>
  <c r="AI16" i="6"/>
  <c r="AK16" i="6" s="1"/>
  <c r="AI17" i="6"/>
  <c r="AK17" i="6" s="1"/>
  <c r="AI3" i="6"/>
  <c r="AK3" i="6" s="1"/>
  <c r="AI9" i="3"/>
  <c r="AK9" i="3" s="1"/>
  <c r="AI2" i="6"/>
  <c r="AK2" i="6" s="1"/>
  <c r="AI5" i="6"/>
  <c r="AK5" i="6" s="1"/>
  <c r="AI4" i="6"/>
  <c r="AK4" i="6" s="1"/>
  <c r="AI5" i="3"/>
  <c r="AK5" i="3" s="1"/>
  <c r="AK6" i="2"/>
  <c r="AI11" i="4"/>
  <c r="AK11" i="4" s="1"/>
  <c r="AI3" i="3"/>
  <c r="AK3" i="3" s="1"/>
  <c r="AI6" i="4"/>
  <c r="AK6" i="4" s="1"/>
  <c r="AI7" i="3"/>
  <c r="AK7" i="3" s="1"/>
  <c r="AI8" i="6"/>
  <c r="AK8" i="6" s="1"/>
  <c r="AI4" i="5"/>
  <c r="AK4" i="5" s="1"/>
  <c r="AI3" i="2"/>
  <c r="AK3" i="2" s="1"/>
  <c r="AI4" i="4"/>
  <c r="AK4" i="4" s="1"/>
  <c r="AI2" i="3"/>
  <c r="AK2" i="3" s="1"/>
  <c r="AI6" i="5"/>
  <c r="AK6" i="5" s="1"/>
  <c r="AI12" i="3"/>
  <c r="AK12" i="3" s="1"/>
  <c r="AI9" i="6"/>
  <c r="AK9" i="6" s="1"/>
  <c r="AI8" i="4"/>
  <c r="AK8" i="4" s="1"/>
  <c r="AI3" i="5"/>
  <c r="AK3" i="5" s="1"/>
  <c r="AI10" i="4"/>
  <c r="AK10" i="4" s="1"/>
  <c r="AI3" i="4"/>
  <c r="AK3" i="4" s="1"/>
  <c r="AI2" i="5"/>
  <c r="AK2" i="5" s="1"/>
  <c r="AI7" i="5"/>
  <c r="AK7" i="5" s="1"/>
  <c r="AI2" i="2"/>
  <c r="AK2" i="2" s="1"/>
  <c r="AI5" i="5"/>
  <c r="AK5" i="5" s="1"/>
  <c r="AI6" i="3"/>
  <c r="AK6" i="3" s="1"/>
  <c r="AI10" i="3"/>
  <c r="AK10" i="3" s="1"/>
  <c r="AI5" i="4"/>
  <c r="AK5" i="4" s="1"/>
  <c r="AI4" i="2"/>
  <c r="AK4" i="2" s="1"/>
  <c r="AI7" i="4"/>
  <c r="AK7" i="4" s="1"/>
  <c r="AI11" i="3"/>
  <c r="AK11" i="3" s="1"/>
  <c r="AI4" i="3"/>
  <c r="AK4" i="3" s="1"/>
  <c r="AI5" i="2"/>
  <c r="AK5" i="2" s="1"/>
  <c r="AI33" i="1"/>
  <c r="AI41" i="1"/>
  <c r="AI38" i="1"/>
  <c r="AI36" i="1"/>
  <c r="AI32" i="1"/>
  <c r="AI34" i="1"/>
  <c r="AI35" i="1"/>
  <c r="AI31" i="1"/>
  <c r="AI30" i="1"/>
  <c r="AI29" i="1"/>
  <c r="AI25" i="1"/>
  <c r="AI28" i="1"/>
  <c r="AK28" i="1" s="1"/>
  <c r="AI27" i="1"/>
  <c r="AI26" i="1"/>
  <c r="AI23" i="1"/>
  <c r="AI22" i="1"/>
  <c r="AI20" i="1"/>
  <c r="AI21" i="1"/>
  <c r="AI19" i="1"/>
  <c r="AI18" i="1"/>
  <c r="AK18" i="1" s="1"/>
  <c r="AI39" i="1"/>
  <c r="AI24" i="1"/>
  <c r="AI17" i="1"/>
  <c r="AI16" i="1"/>
  <c r="AI15" i="1"/>
  <c r="AI14" i="1"/>
  <c r="AI13" i="1"/>
  <c r="AI12" i="1"/>
  <c r="AI9" i="1"/>
  <c r="AI8" i="1"/>
  <c r="AI6" i="1"/>
  <c r="AI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9" i="1"/>
  <c r="AK20" i="1"/>
  <c r="AK21" i="1"/>
  <c r="AK22" i="1"/>
  <c r="AK23" i="1"/>
  <c r="AK24" i="1"/>
  <c r="AK25" i="1"/>
  <c r="AK26" i="1"/>
  <c r="AK27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5" i="1"/>
</calcChain>
</file>

<file path=xl/sharedStrings.xml><?xml version="1.0" encoding="utf-8"?>
<sst xmlns="http://schemas.openxmlformats.org/spreadsheetml/2006/main" count="304" uniqueCount="77">
  <si>
    <t>Startnr</t>
  </si>
  <si>
    <t>Tijd</t>
  </si>
  <si>
    <t>Strafpunten</t>
  </si>
  <si>
    <t>categorie</t>
  </si>
  <si>
    <t>Menner</t>
  </si>
  <si>
    <t>6A</t>
  </si>
  <si>
    <t>6B</t>
  </si>
  <si>
    <t>6C</t>
  </si>
  <si>
    <t>6D</t>
  </si>
  <si>
    <t>6E</t>
  </si>
  <si>
    <t>11A</t>
  </si>
  <si>
    <t>11B</t>
  </si>
  <si>
    <t>11C</t>
  </si>
  <si>
    <t>11D</t>
  </si>
  <si>
    <t>11E</t>
  </si>
  <si>
    <t>16A</t>
  </si>
  <si>
    <t>16B</t>
  </si>
  <si>
    <t>16C</t>
  </si>
  <si>
    <t>16D</t>
  </si>
  <si>
    <t>16E</t>
  </si>
  <si>
    <t>Minimarathon</t>
  </si>
  <si>
    <t>Tonny van Bragt</t>
  </si>
  <si>
    <t>Tessa in 't Groen</t>
  </si>
  <si>
    <t>Jan Hammers</t>
  </si>
  <si>
    <t>Margreet Havelaar</t>
  </si>
  <si>
    <t>Piet van de Brand</t>
  </si>
  <si>
    <t>Nico Mesu</t>
  </si>
  <si>
    <t>Thesa Dekker</t>
  </si>
  <si>
    <t>Yvette van Amelsvoort</t>
  </si>
  <si>
    <t>Eric Eijpelaar</t>
  </si>
  <si>
    <t>Hans van Meer</t>
  </si>
  <si>
    <t>Cor van de Maagdenberg</t>
  </si>
  <si>
    <t>Pam van Wezel</t>
  </si>
  <si>
    <t>Harry Bartels</t>
  </si>
  <si>
    <t>Gracejelaine den Ridder</t>
  </si>
  <si>
    <t>Kees van de Veeken</t>
  </si>
  <si>
    <t>Frans Marijnissen</t>
  </si>
  <si>
    <t>Arno van de Brand</t>
  </si>
  <si>
    <t>Carolijn de Leeuw</t>
  </si>
  <si>
    <t>Umberto van Gool</t>
  </si>
  <si>
    <t>Peter de Koning</t>
  </si>
  <si>
    <t>Robin Franken</t>
  </si>
  <si>
    <t>Ilse Kuenen</t>
  </si>
  <si>
    <t>Martinus van Wanrooij</t>
  </si>
  <si>
    <t>Johan van Hooijdonk</t>
  </si>
  <si>
    <t>Rudi van Beijlen</t>
  </si>
  <si>
    <t>Charissa den Ridder</t>
  </si>
  <si>
    <t>Chantal van Dijk</t>
  </si>
  <si>
    <t>Jan Heijnen</t>
  </si>
  <si>
    <t>Bern Wouters</t>
  </si>
  <si>
    <t>Gina Evers</t>
  </si>
  <si>
    <t>Marcel Marijnissen</t>
  </si>
  <si>
    <t>Johan van Meer</t>
  </si>
  <si>
    <t>Maarten Krom</t>
  </si>
  <si>
    <t>Bernie Damen</t>
  </si>
  <si>
    <t>Nick Gaens</t>
  </si>
  <si>
    <t>Ad van Beek</t>
  </si>
  <si>
    <t>Epo</t>
  </si>
  <si>
    <t>Dpo</t>
  </si>
  <si>
    <t>Epa</t>
  </si>
  <si>
    <t>Dpa</t>
  </si>
  <si>
    <t>Ta</t>
  </si>
  <si>
    <t>Mpo</t>
  </si>
  <si>
    <t>Chelsea van Dijk</t>
  </si>
  <si>
    <t>Charlaine den Ridder</t>
  </si>
  <si>
    <t>ohz</t>
  </si>
  <si>
    <t>Sofie Heijnen</t>
  </si>
  <si>
    <t>Eva Heijnen</t>
  </si>
  <si>
    <t>Jurgen Frerejean</t>
  </si>
  <si>
    <t>DSP</t>
  </si>
  <si>
    <t>Totaal</t>
  </si>
  <si>
    <t>Zie opemerkingen</t>
  </si>
  <si>
    <t>x</t>
  </si>
  <si>
    <t>omgeslagen</t>
  </si>
  <si>
    <t>Mc Gee</t>
  </si>
  <si>
    <t>Jeugd</t>
  </si>
  <si>
    <t>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</si>
</sst>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4" tint="-0.249977111117893"/>
      <name val="Aptos Narrow"/>
      <family val="2"/>
      <scheme val="minor"/>
    </font>
    <font>
      <b/>
      <sz val="12"/>
      <color theme="3" tint="0.499984740745262"/>
      <name val="Arial"/>
      <family val="2"/>
    </font>
    <font>
      <sz val="11"/>
      <color theme="3" tint="0.499984740745262"/>
      <name val="Aptos Narrow"/>
      <family val="2"/>
      <scheme val="minor"/>
    </font>
    <font>
      <sz val="12"/>
      <color theme="3" tint="0.499984740745262"/>
      <name val="Aptos Narrow"/>
      <family val="2"/>
      <scheme val="minor"/>
    </font>
    <font>
      <sz val="11"/>
      <color theme="3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0" fillId="0" borderId="14" xfId="0" applyBorder="1"/>
    <xf numFmtId="0" fontId="4" fillId="0" borderId="9" xfId="0" applyFont="1" applyBorder="1"/>
    <xf numFmtId="0" fontId="4" fillId="0" borderId="13" xfId="0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20" fontId="5" fillId="0" borderId="12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6" xfId="0" applyFont="1" applyBorder="1"/>
    <xf numFmtId="0" fontId="7" fillId="0" borderId="0" xfId="0" applyFont="1"/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20" fontId="8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/>
    <xf numFmtId="0" fontId="7" fillId="0" borderId="13" xfId="0" applyFont="1" applyBorder="1"/>
    <xf numFmtId="0" fontId="7" fillId="0" borderId="10" xfId="0" applyFont="1" applyBorder="1"/>
    <xf numFmtId="0" fontId="9" fillId="0" borderId="7" xfId="0" applyFont="1" applyBorder="1" applyAlignment="1">
      <alignment horizontal="right"/>
    </xf>
    <xf numFmtId="0" fontId="9" fillId="0" borderId="13" xfId="0" applyFont="1" applyBorder="1"/>
    <xf numFmtId="0" fontId="9" fillId="0" borderId="10" xfId="0" applyFont="1" applyBorder="1" applyAlignment="1">
      <alignment horizontal="center"/>
    </xf>
    <xf numFmtId="0" fontId="7" fillId="0" borderId="11" xfId="0" applyFont="1" applyBorder="1"/>
    <xf numFmtId="0" fontId="9" fillId="0" borderId="11" xfId="0" applyFont="1" applyBorder="1" applyAlignment="1">
      <alignment horizontal="right"/>
    </xf>
    <xf numFmtId="0" fontId="6" fillId="2" borderId="15" xfId="0" applyFont="1" applyFill="1" applyBorder="1"/>
    <xf numFmtId="0" fontId="6" fillId="2" borderId="16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/>
    <xf numFmtId="0" fontId="7" fillId="0" borderId="14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/>
    <xf numFmtId="0" fontId="9" fillId="0" borderId="13" xfId="0" applyFont="1" applyFill="1" applyBorder="1"/>
    <xf numFmtId="0" fontId="9" fillId="0" borderId="10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right"/>
    </xf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4" fillId="0" borderId="13" xfId="0" applyFont="1" applyFill="1" applyBorder="1"/>
    <xf numFmtId="0" fontId="4" fillId="0" borderId="1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AC1E-2CDE-490F-B529-7B017F0DFE99}">
  <dimension ref="A1:AM48"/>
  <sheetViews>
    <sheetView tabSelected="1" topLeftCell="B1" workbookViewId="0">
      <selection activeCell="B16" sqref="B16"/>
    </sheetView>
  </sheetViews>
  <sheetFormatPr defaultColWidth="8.875" defaultRowHeight="14.25"/>
  <cols>
    <col min="1" max="1" width="10.5" customWidth="1"/>
    <col min="2" max="2" width="33.875" bestFit="1" customWidth="1"/>
    <col min="3" max="3" width="10.5" style="9" customWidth="1"/>
    <col min="4" max="34" width="4" customWidth="1"/>
    <col min="35" max="35" width="12.875" customWidth="1"/>
    <col min="36" max="36" width="11.5" bestFit="1" customWidth="1"/>
  </cols>
  <sheetData>
    <row r="1" spans="1:37" ht="18">
      <c r="A1" s="1" t="s">
        <v>20</v>
      </c>
      <c r="B1" s="2"/>
      <c r="C1" s="3"/>
    </row>
    <row r="2" spans="1:37" ht="17.100000000000001" thickBot="1">
      <c r="A2" s="2"/>
      <c r="B2" s="2"/>
      <c r="C2" s="3"/>
    </row>
    <row r="3" spans="1:37" ht="17.100000000000001" thickBot="1">
      <c r="A3" s="4" t="s">
        <v>0</v>
      </c>
      <c r="B3" s="5" t="s">
        <v>4</v>
      </c>
      <c r="C3" s="6" t="s">
        <v>3</v>
      </c>
      <c r="D3" s="24">
        <v>1</v>
      </c>
      <c r="E3" s="24">
        <v>2</v>
      </c>
      <c r="F3" s="24">
        <v>3</v>
      </c>
      <c r="G3" s="24">
        <v>4</v>
      </c>
      <c r="H3" s="24">
        <v>5</v>
      </c>
      <c r="I3" s="24" t="s">
        <v>5</v>
      </c>
      <c r="J3" s="24" t="s">
        <v>6</v>
      </c>
      <c r="K3" s="24" t="s">
        <v>7</v>
      </c>
      <c r="L3" s="24" t="s">
        <v>8</v>
      </c>
      <c r="M3" s="24" t="s">
        <v>9</v>
      </c>
      <c r="N3" s="24">
        <v>7</v>
      </c>
      <c r="O3" s="24">
        <v>8</v>
      </c>
      <c r="P3" s="24">
        <v>9</v>
      </c>
      <c r="Q3" s="24">
        <v>10</v>
      </c>
      <c r="R3" s="24" t="s">
        <v>10</v>
      </c>
      <c r="S3" s="24" t="s">
        <v>11</v>
      </c>
      <c r="T3" s="24" t="s">
        <v>12</v>
      </c>
      <c r="U3" s="24" t="s">
        <v>13</v>
      </c>
      <c r="V3" s="24" t="s">
        <v>14</v>
      </c>
      <c r="W3" s="24">
        <v>12</v>
      </c>
      <c r="X3" s="24">
        <v>13</v>
      </c>
      <c r="Y3" s="24">
        <v>14</v>
      </c>
      <c r="Z3" s="24">
        <v>15</v>
      </c>
      <c r="AA3" s="24" t="s">
        <v>15</v>
      </c>
      <c r="AB3" s="24" t="s">
        <v>16</v>
      </c>
      <c r="AC3" s="24" t="s">
        <v>17</v>
      </c>
      <c r="AD3" s="24" t="s">
        <v>18</v>
      </c>
      <c r="AE3" s="24" t="s">
        <v>19</v>
      </c>
      <c r="AF3" s="24">
        <v>17</v>
      </c>
      <c r="AG3" s="24">
        <v>18</v>
      </c>
      <c r="AH3" s="25">
        <v>19</v>
      </c>
      <c r="AI3" s="7" t="s">
        <v>1</v>
      </c>
      <c r="AJ3" s="8" t="s">
        <v>2</v>
      </c>
      <c r="AK3" t="s">
        <v>70</v>
      </c>
    </row>
    <row r="4" spans="1:37" ht="15.95" thickBot="1"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  <c r="AI4" s="8"/>
      <c r="AJ4" s="13"/>
    </row>
    <row r="5" spans="1:37" ht="32.25" customHeight="1">
      <c r="A5" s="14">
        <v>1</v>
      </c>
      <c r="B5" s="22" t="s">
        <v>21</v>
      </c>
      <c r="C5" s="15" t="s">
        <v>57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8"/>
      <c r="AI5" s="13">
        <f>269.43+235.59</f>
        <v>505.02</v>
      </c>
      <c r="AJ5" s="13">
        <v>20</v>
      </c>
      <c r="AK5">
        <f>SUM(AI5:AJ5)</f>
        <v>525.02</v>
      </c>
    </row>
    <row r="6" spans="1:37" ht="32.25" customHeight="1">
      <c r="A6" s="20">
        <v>2</v>
      </c>
      <c r="B6" s="23" t="s">
        <v>22</v>
      </c>
      <c r="C6" s="19" t="s">
        <v>58</v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/>
      <c r="AI6" s="13">
        <f>168.68+170.16</f>
        <v>338.84000000000003</v>
      </c>
      <c r="AJ6" s="13">
        <v>13</v>
      </c>
      <c r="AK6">
        <f t="shared" ref="AK6:AK48" si="0">SUM(AI6:AJ6)</f>
        <v>351.84000000000003</v>
      </c>
    </row>
    <row r="7" spans="1:37" ht="32.25" customHeight="1">
      <c r="A7" s="20">
        <v>3</v>
      </c>
      <c r="B7" s="23" t="s">
        <v>23</v>
      </c>
      <c r="C7" s="19" t="s">
        <v>58</v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/>
      <c r="AI7" s="13"/>
      <c r="AJ7" s="13"/>
      <c r="AK7">
        <f t="shared" si="0"/>
        <v>0</v>
      </c>
    </row>
    <row r="8" spans="1:37" ht="32.25" customHeight="1" thickBot="1">
      <c r="A8" s="20">
        <v>4</v>
      </c>
      <c r="B8" s="23" t="s">
        <v>24</v>
      </c>
      <c r="C8" s="19" t="s">
        <v>58</v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/>
      <c r="AI8" s="13">
        <f>198.12+225.58</f>
        <v>423.70000000000005</v>
      </c>
      <c r="AJ8" s="13">
        <v>4</v>
      </c>
      <c r="AK8">
        <f t="shared" si="0"/>
        <v>427.70000000000005</v>
      </c>
    </row>
    <row r="9" spans="1:37" ht="32.25" customHeight="1">
      <c r="A9" s="14">
        <v>5</v>
      </c>
      <c r="B9" s="23" t="s">
        <v>25</v>
      </c>
      <c r="C9" s="15" t="s">
        <v>59</v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  <c r="AI9" s="13">
        <f>174.24+177.19</f>
        <v>351.43</v>
      </c>
      <c r="AJ9" s="13"/>
      <c r="AK9">
        <f t="shared" si="0"/>
        <v>351.43</v>
      </c>
    </row>
    <row r="10" spans="1:37" ht="32.25" customHeight="1">
      <c r="A10" s="20">
        <v>6</v>
      </c>
      <c r="B10" s="23" t="s">
        <v>26</v>
      </c>
      <c r="C10" s="19" t="s">
        <v>60</v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/>
      <c r="AI10" s="13" t="s">
        <v>72</v>
      </c>
      <c r="AJ10" s="13"/>
      <c r="AK10">
        <f t="shared" si="0"/>
        <v>0</v>
      </c>
    </row>
    <row r="11" spans="1:37" ht="32.25" customHeight="1">
      <c r="A11" s="20">
        <v>7</v>
      </c>
      <c r="B11" s="23" t="s">
        <v>27</v>
      </c>
      <c r="C11" s="19" t="s">
        <v>59</v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  <c r="AI11" s="13" t="s">
        <v>72</v>
      </c>
      <c r="AJ11" s="13"/>
      <c r="AK11">
        <f t="shared" si="0"/>
        <v>0</v>
      </c>
    </row>
    <row r="12" spans="1:37" ht="32.25" customHeight="1" thickBot="1">
      <c r="A12" s="20">
        <v>8</v>
      </c>
      <c r="B12" s="23" t="s">
        <v>28</v>
      </c>
      <c r="C12" s="19" t="s">
        <v>57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/>
      <c r="AI12" s="13">
        <f>205.74+243.35</f>
        <v>449.09000000000003</v>
      </c>
      <c r="AJ12" s="13"/>
      <c r="AK12">
        <f t="shared" si="0"/>
        <v>449.09000000000003</v>
      </c>
    </row>
    <row r="13" spans="1:37" ht="32.25" customHeight="1">
      <c r="A13" s="14">
        <v>9</v>
      </c>
      <c r="B13" s="23" t="s">
        <v>29</v>
      </c>
      <c r="C13" s="19" t="s">
        <v>59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/>
      <c r="AI13" s="13">
        <f>160.1+164.76</f>
        <v>324.86</v>
      </c>
      <c r="AJ13" s="13">
        <v>4</v>
      </c>
      <c r="AK13">
        <f t="shared" si="0"/>
        <v>328.86</v>
      </c>
    </row>
    <row r="14" spans="1:37" ht="32.25" customHeight="1" thickBot="1">
      <c r="A14" s="20">
        <v>10</v>
      </c>
      <c r="B14" s="23" t="s">
        <v>30</v>
      </c>
      <c r="C14" s="19" t="s">
        <v>58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/>
      <c r="AI14" s="13">
        <f>199.83+202.86</f>
        <v>402.69000000000005</v>
      </c>
      <c r="AJ14" s="13">
        <v>4</v>
      </c>
      <c r="AK14">
        <f t="shared" si="0"/>
        <v>406.69000000000005</v>
      </c>
    </row>
    <row r="15" spans="1:37" ht="32.25" customHeight="1">
      <c r="A15" s="20">
        <v>11</v>
      </c>
      <c r="B15" s="23" t="s">
        <v>31</v>
      </c>
      <c r="C15" s="15" t="s">
        <v>58</v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/>
      <c r="AI15" s="13">
        <f>184.12+180.34</f>
        <v>364.46000000000004</v>
      </c>
      <c r="AJ15" s="13">
        <v>8</v>
      </c>
      <c r="AK15">
        <f t="shared" si="0"/>
        <v>372.46000000000004</v>
      </c>
    </row>
    <row r="16" spans="1:37" ht="32.25" customHeight="1" thickBot="1">
      <c r="A16" s="20">
        <v>12</v>
      </c>
      <c r="B16" s="68" t="s">
        <v>32</v>
      </c>
      <c r="C16" s="19" t="s">
        <v>58</v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/>
      <c r="AI16" s="13">
        <f>265.41+241.74</f>
        <v>507.15000000000003</v>
      </c>
      <c r="AJ16" s="13">
        <v>4</v>
      </c>
      <c r="AK16">
        <f t="shared" si="0"/>
        <v>511.15000000000003</v>
      </c>
    </row>
    <row r="17" spans="1:37" ht="32.25" customHeight="1">
      <c r="A17" s="14">
        <v>13</v>
      </c>
      <c r="B17" s="23" t="s">
        <v>33</v>
      </c>
      <c r="C17" s="19" t="s">
        <v>60</v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13">
        <f>195.53+198.69</f>
        <v>394.22</v>
      </c>
      <c r="AJ17" s="13">
        <v>4</v>
      </c>
      <c r="AK17">
        <f t="shared" si="0"/>
        <v>398.22</v>
      </c>
    </row>
    <row r="18" spans="1:37" ht="32.25" customHeight="1">
      <c r="A18" s="20">
        <v>14</v>
      </c>
      <c r="B18" s="23" t="s">
        <v>34</v>
      </c>
      <c r="C18" s="19" t="s">
        <v>57</v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AI18" s="13">
        <f>160.08+155.78</f>
        <v>315.86</v>
      </c>
      <c r="AJ18" s="13"/>
      <c r="AK18">
        <f t="shared" si="0"/>
        <v>315.86</v>
      </c>
    </row>
    <row r="19" spans="1:37" ht="32.25" customHeight="1">
      <c r="A19" s="20">
        <v>15</v>
      </c>
      <c r="B19" s="23" t="s">
        <v>35</v>
      </c>
      <c r="C19" s="19" t="s">
        <v>60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3">
        <f>269.13+265.2</f>
        <v>534.32999999999993</v>
      </c>
      <c r="AJ19" s="13">
        <v>32</v>
      </c>
      <c r="AK19">
        <f t="shared" si="0"/>
        <v>566.32999999999993</v>
      </c>
    </row>
    <row r="20" spans="1:37" ht="32.25" customHeight="1" thickBot="1">
      <c r="A20" s="20">
        <v>54</v>
      </c>
      <c r="B20" s="23" t="s">
        <v>36</v>
      </c>
      <c r="C20" s="19" t="s">
        <v>60</v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3">
        <f>172.87+168.82</f>
        <v>341.69</v>
      </c>
      <c r="AJ20" s="13">
        <v>4</v>
      </c>
      <c r="AK20">
        <f t="shared" si="0"/>
        <v>345.69</v>
      </c>
    </row>
    <row r="21" spans="1:37" ht="32.25" customHeight="1">
      <c r="A21" s="14">
        <v>17</v>
      </c>
      <c r="B21" s="23" t="s">
        <v>37</v>
      </c>
      <c r="C21" s="19" t="s">
        <v>59</v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3">
        <f>156+153.31</f>
        <v>309.31</v>
      </c>
      <c r="AJ21" s="13"/>
      <c r="AK21">
        <f t="shared" si="0"/>
        <v>309.31</v>
      </c>
    </row>
    <row r="22" spans="1:37" ht="32.25" customHeight="1">
      <c r="A22" s="20">
        <v>18</v>
      </c>
      <c r="B22" s="23" t="s">
        <v>38</v>
      </c>
      <c r="C22" s="19" t="s">
        <v>59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AI22" s="13">
        <f>238.59+230.89</f>
        <v>469.48</v>
      </c>
      <c r="AJ22" s="13"/>
      <c r="AK22">
        <f t="shared" si="0"/>
        <v>469.48</v>
      </c>
    </row>
    <row r="23" spans="1:37" ht="32.25" customHeight="1">
      <c r="A23" s="20">
        <v>19</v>
      </c>
      <c r="B23" s="23" t="s">
        <v>39</v>
      </c>
      <c r="C23" s="19" t="s">
        <v>60</v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13">
        <f>174.73+171.41</f>
        <v>346.14</v>
      </c>
      <c r="AJ23" s="13">
        <v>4</v>
      </c>
      <c r="AK23">
        <f t="shared" si="0"/>
        <v>350.14</v>
      </c>
    </row>
    <row r="24" spans="1:37" ht="32.25" customHeight="1" thickBot="1">
      <c r="A24" s="20">
        <v>20</v>
      </c>
      <c r="B24" s="23" t="s">
        <v>40</v>
      </c>
      <c r="C24" s="19" t="s">
        <v>60</v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/>
      <c r="AI24" s="13">
        <f>235.18+203.45</f>
        <v>438.63</v>
      </c>
      <c r="AJ24" s="13">
        <v>4</v>
      </c>
      <c r="AK24">
        <f t="shared" si="0"/>
        <v>442.63</v>
      </c>
    </row>
    <row r="25" spans="1:37" ht="32.25" customHeight="1">
      <c r="A25" s="14">
        <v>21</v>
      </c>
      <c r="B25" s="23" t="s">
        <v>41</v>
      </c>
      <c r="C25" s="19" t="s">
        <v>59</v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3">
        <f>187.1+181.99</f>
        <v>369.09000000000003</v>
      </c>
      <c r="AJ25" s="13">
        <v>20</v>
      </c>
      <c r="AK25">
        <f t="shared" si="0"/>
        <v>389.09000000000003</v>
      </c>
    </row>
    <row r="26" spans="1:37" ht="32.25" customHeight="1">
      <c r="A26" s="20">
        <v>22</v>
      </c>
      <c r="B26" s="23" t="s">
        <v>42</v>
      </c>
      <c r="C26" s="19" t="s">
        <v>61</v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AI26" s="13">
        <f>254.12+226.37</f>
        <v>480.49</v>
      </c>
      <c r="AJ26" s="13">
        <v>4</v>
      </c>
      <c r="AK26">
        <f t="shared" si="0"/>
        <v>484.49</v>
      </c>
    </row>
    <row r="27" spans="1:37" ht="32.25" customHeight="1">
      <c r="A27" s="20">
        <v>23</v>
      </c>
      <c r="B27" s="23" t="s">
        <v>43</v>
      </c>
      <c r="C27" s="19" t="s">
        <v>58</v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13">
        <f>222.73+234.41</f>
        <v>457.14</v>
      </c>
      <c r="AJ27" s="13"/>
      <c r="AK27">
        <f t="shared" si="0"/>
        <v>457.14</v>
      </c>
    </row>
    <row r="28" spans="1:37" ht="32.25" customHeight="1" thickBot="1">
      <c r="A28" s="20">
        <v>24</v>
      </c>
      <c r="B28" s="23" t="s">
        <v>44</v>
      </c>
      <c r="C28" s="19" t="s">
        <v>60</v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13">
        <f>243+220.61</f>
        <v>463.61</v>
      </c>
      <c r="AJ28" s="13">
        <v>12</v>
      </c>
      <c r="AK28">
        <f t="shared" si="0"/>
        <v>475.61</v>
      </c>
    </row>
    <row r="29" spans="1:37" ht="32.25" customHeight="1">
      <c r="A29" s="14">
        <v>25</v>
      </c>
      <c r="B29" s="23" t="s">
        <v>45</v>
      </c>
      <c r="C29" s="19" t="s">
        <v>58</v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3">
        <f>172.97+165.74</f>
        <v>338.71000000000004</v>
      </c>
      <c r="AJ29" s="13"/>
      <c r="AK29">
        <f t="shared" si="0"/>
        <v>338.71000000000004</v>
      </c>
    </row>
    <row r="30" spans="1:37" ht="32.25" customHeight="1">
      <c r="A30" s="20">
        <v>26</v>
      </c>
      <c r="B30" s="23" t="s">
        <v>46</v>
      </c>
      <c r="C30" s="19" t="s">
        <v>59</v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  <c r="AI30" s="13">
        <f>153.74+152.98</f>
        <v>306.72000000000003</v>
      </c>
      <c r="AJ30" s="13">
        <v>4</v>
      </c>
      <c r="AK30">
        <f t="shared" si="0"/>
        <v>310.72000000000003</v>
      </c>
    </row>
    <row r="31" spans="1:37" ht="32.25" customHeight="1">
      <c r="A31" s="20">
        <v>27</v>
      </c>
      <c r="B31" s="23" t="s">
        <v>47</v>
      </c>
      <c r="C31" s="19" t="s">
        <v>57</v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13">
        <f>162.56+163.32</f>
        <v>325.88</v>
      </c>
      <c r="AJ31" s="13">
        <v>8</v>
      </c>
      <c r="AK31">
        <f t="shared" si="0"/>
        <v>333.88</v>
      </c>
    </row>
    <row r="32" spans="1:37" ht="32.25" customHeight="1" thickBot="1">
      <c r="A32" s="20">
        <v>28</v>
      </c>
      <c r="B32" s="23" t="s">
        <v>48</v>
      </c>
      <c r="C32" s="19" t="s">
        <v>60</v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13">
        <f>185.93+186.87</f>
        <v>372.8</v>
      </c>
      <c r="AJ32" s="13">
        <v>4</v>
      </c>
      <c r="AK32">
        <f t="shared" si="0"/>
        <v>376.8</v>
      </c>
    </row>
    <row r="33" spans="1:39" ht="32.25" customHeight="1">
      <c r="A33" s="14">
        <v>29</v>
      </c>
      <c r="B33" s="23" t="s">
        <v>49</v>
      </c>
      <c r="C33" s="19" t="s">
        <v>62</v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13">
        <f>189.01+179.81</f>
        <v>368.82</v>
      </c>
      <c r="AJ33" s="13">
        <v>8</v>
      </c>
      <c r="AK33">
        <f t="shared" si="0"/>
        <v>376.82</v>
      </c>
    </row>
    <row r="34" spans="1:39" ht="32.25" customHeight="1">
      <c r="A34" s="20">
        <v>56</v>
      </c>
      <c r="B34" s="23" t="s">
        <v>50</v>
      </c>
      <c r="C34" s="19" t="s">
        <v>58</v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13">
        <f>185.97+183.67</f>
        <v>369.64</v>
      </c>
      <c r="AJ34" s="13">
        <v>16</v>
      </c>
      <c r="AK34">
        <f t="shared" si="0"/>
        <v>385.64</v>
      </c>
    </row>
    <row r="35" spans="1:39" ht="32.25" customHeight="1">
      <c r="A35" s="20">
        <v>31</v>
      </c>
      <c r="B35" s="23" t="s">
        <v>51</v>
      </c>
      <c r="C35" s="19" t="s">
        <v>59</v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21"/>
      <c r="AI35" s="13">
        <f>163.15+162.42</f>
        <v>325.57</v>
      </c>
      <c r="AJ35" s="13">
        <v>4</v>
      </c>
      <c r="AK35">
        <f t="shared" si="0"/>
        <v>329.57</v>
      </c>
    </row>
    <row r="36" spans="1:39" ht="32.25" customHeight="1" thickBot="1">
      <c r="A36" s="20">
        <v>32</v>
      </c>
      <c r="B36" s="23" t="s">
        <v>52</v>
      </c>
      <c r="C36" s="19" t="s">
        <v>58</v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21"/>
      <c r="AI36" s="13">
        <f>172.17+165.38</f>
        <v>337.54999999999995</v>
      </c>
      <c r="AJ36" s="13">
        <v>12</v>
      </c>
      <c r="AK36">
        <f t="shared" si="0"/>
        <v>349.54999999999995</v>
      </c>
    </row>
    <row r="37" spans="1:39" ht="32.25" customHeight="1">
      <c r="A37" s="14">
        <v>33</v>
      </c>
      <c r="B37" s="23" t="s">
        <v>53</v>
      </c>
      <c r="C37" s="19" t="s">
        <v>57</v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  <c r="AI37" s="13"/>
      <c r="AJ37" s="13"/>
      <c r="AK37">
        <f t="shared" si="0"/>
        <v>0</v>
      </c>
    </row>
    <row r="38" spans="1:39" ht="32.25" customHeight="1">
      <c r="A38" s="20">
        <v>34</v>
      </c>
      <c r="B38" s="23" t="s">
        <v>22</v>
      </c>
      <c r="C38" s="19" t="s">
        <v>59</v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  <c r="AI38" s="13">
        <f>196.07+187</f>
        <v>383.07</v>
      </c>
      <c r="AJ38" s="13">
        <v>8</v>
      </c>
      <c r="AK38">
        <f t="shared" si="0"/>
        <v>391.07</v>
      </c>
    </row>
    <row r="39" spans="1:39" ht="32.25" customHeight="1">
      <c r="A39" s="20">
        <v>35</v>
      </c>
      <c r="B39" s="23" t="s">
        <v>54</v>
      </c>
      <c r="C39" s="19" t="s">
        <v>59</v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13">
        <f>215.16+251.5</f>
        <v>466.65999999999997</v>
      </c>
      <c r="AJ39" s="13">
        <v>505</v>
      </c>
      <c r="AK39">
        <f t="shared" si="0"/>
        <v>971.66</v>
      </c>
      <c r="AM39" t="s">
        <v>71</v>
      </c>
    </row>
    <row r="40" spans="1:39" ht="32.25" customHeight="1" thickBot="1">
      <c r="A40" s="20">
        <v>36</v>
      </c>
      <c r="B40" s="23" t="s">
        <v>55</v>
      </c>
      <c r="C40" s="19" t="s">
        <v>57</v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/>
      <c r="AI40" s="13"/>
      <c r="AJ40" s="13">
        <v>500</v>
      </c>
      <c r="AK40">
        <f t="shared" si="0"/>
        <v>500</v>
      </c>
      <c r="AM40" t="s">
        <v>73</v>
      </c>
    </row>
    <row r="41" spans="1:39" ht="32.25" customHeight="1">
      <c r="A41" s="14">
        <v>37</v>
      </c>
      <c r="B41" s="68" t="s">
        <v>56</v>
      </c>
      <c r="C41" s="69" t="s">
        <v>58</v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  <c r="AI41" s="13">
        <f>184.12+174.18</f>
        <v>358.3</v>
      </c>
      <c r="AJ41" s="13">
        <v>8</v>
      </c>
      <c r="AK41">
        <f t="shared" si="0"/>
        <v>366.3</v>
      </c>
    </row>
    <row r="42" spans="1:39" ht="32.25" customHeight="1">
      <c r="A42" s="26">
        <v>52</v>
      </c>
      <c r="B42" s="27" t="s">
        <v>63</v>
      </c>
      <c r="C42" s="29" t="s">
        <v>57</v>
      </c>
      <c r="D42" s="28"/>
      <c r="E42" s="2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/>
      <c r="AI42" s="13"/>
      <c r="AJ42" s="13"/>
      <c r="AK42">
        <f t="shared" si="0"/>
        <v>0</v>
      </c>
    </row>
    <row r="43" spans="1:39" ht="32.25" customHeight="1">
      <c r="A43" s="26">
        <v>39</v>
      </c>
      <c r="B43" s="27" t="s">
        <v>64</v>
      </c>
      <c r="C43" s="29" t="s">
        <v>57</v>
      </c>
      <c r="D43" s="28"/>
      <c r="E43" s="2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  <c r="AI43" s="13"/>
      <c r="AJ43" s="13"/>
      <c r="AK43">
        <f t="shared" si="0"/>
        <v>0</v>
      </c>
    </row>
    <row r="44" spans="1:39" ht="32.25" customHeight="1">
      <c r="A44" s="26">
        <v>40</v>
      </c>
      <c r="B44" s="27" t="s">
        <v>42</v>
      </c>
      <c r="C44" s="29" t="s">
        <v>65</v>
      </c>
      <c r="D44" s="28"/>
      <c r="E44" s="2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/>
      <c r="AI44" s="13"/>
      <c r="AJ44" s="13"/>
      <c r="AK44">
        <f t="shared" si="0"/>
        <v>0</v>
      </c>
    </row>
    <row r="45" spans="1:39" ht="15">
      <c r="A45" s="26">
        <v>41</v>
      </c>
      <c r="B45" s="27" t="s">
        <v>66</v>
      </c>
      <c r="C45" s="29" t="s">
        <v>65</v>
      </c>
      <c r="D45" s="28"/>
      <c r="E45" s="2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K45">
        <f t="shared" si="0"/>
        <v>0</v>
      </c>
    </row>
    <row r="46" spans="1:39" ht="15">
      <c r="A46" s="26">
        <v>42</v>
      </c>
      <c r="B46" s="27" t="s">
        <v>42</v>
      </c>
      <c r="C46" s="29" t="s">
        <v>65</v>
      </c>
      <c r="D46" s="28"/>
      <c r="E46" s="2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K46">
        <f t="shared" si="0"/>
        <v>0</v>
      </c>
    </row>
    <row r="47" spans="1:39" ht="15">
      <c r="A47" s="26">
        <v>43</v>
      </c>
      <c r="B47" s="27" t="s">
        <v>67</v>
      </c>
      <c r="C47" s="29" t="s">
        <v>65</v>
      </c>
      <c r="D47" s="28"/>
      <c r="E47" s="2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K47">
        <f t="shared" si="0"/>
        <v>0</v>
      </c>
    </row>
    <row r="48" spans="1:39" ht="15">
      <c r="A48" s="26">
        <v>44</v>
      </c>
      <c r="B48" s="27" t="s">
        <v>68</v>
      </c>
      <c r="C48" s="29" t="s">
        <v>69</v>
      </c>
      <c r="D48" s="28"/>
      <c r="E48" s="28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K48">
        <f t="shared" si="0"/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2F320-FADB-514E-A1A0-03299EB0E16E}">
  <sheetPr>
    <pageSetUpPr fitToPage="1"/>
  </sheetPr>
  <dimension ref="A1:AM7"/>
  <sheetViews>
    <sheetView topLeftCell="A2" zoomScale="92" zoomScaleNormal="92" workbookViewId="0">
      <selection activeCell="A6" sqref="A6:XFD6"/>
    </sheetView>
  </sheetViews>
  <sheetFormatPr defaultColWidth="11" defaultRowHeight="14.25"/>
  <cols>
    <col min="2" max="2" width="20.875" bestFit="1" customWidth="1"/>
    <col min="4" max="33" width="0" hidden="1" customWidth="1"/>
  </cols>
  <sheetData>
    <row r="1" spans="1:39" ht="17.100000000000001" thickBot="1">
      <c r="A1" s="30" t="s">
        <v>0</v>
      </c>
      <c r="B1" s="31" t="s">
        <v>4</v>
      </c>
      <c r="C1" s="32" t="s">
        <v>3</v>
      </c>
      <c r="D1" s="33">
        <v>1</v>
      </c>
      <c r="E1" s="33">
        <v>2</v>
      </c>
      <c r="F1" s="33">
        <v>3</v>
      </c>
      <c r="G1" s="33">
        <v>4</v>
      </c>
      <c r="H1" s="33">
        <v>5</v>
      </c>
      <c r="I1" s="33" t="s">
        <v>5</v>
      </c>
      <c r="J1" s="33" t="s">
        <v>6</v>
      </c>
      <c r="K1" s="33" t="s">
        <v>7</v>
      </c>
      <c r="L1" s="33" t="s">
        <v>8</v>
      </c>
      <c r="M1" s="33" t="s">
        <v>9</v>
      </c>
      <c r="N1" s="33">
        <v>7</v>
      </c>
      <c r="O1" s="33">
        <v>8</v>
      </c>
      <c r="P1" s="33">
        <v>9</v>
      </c>
      <c r="Q1" s="33">
        <v>10</v>
      </c>
      <c r="R1" s="33" t="s">
        <v>10</v>
      </c>
      <c r="S1" s="33" t="s">
        <v>11</v>
      </c>
      <c r="T1" s="33" t="s">
        <v>12</v>
      </c>
      <c r="U1" s="33" t="s">
        <v>13</v>
      </c>
      <c r="V1" s="33" t="s">
        <v>14</v>
      </c>
      <c r="W1" s="33">
        <v>12</v>
      </c>
      <c r="X1" s="33">
        <v>13</v>
      </c>
      <c r="Y1" s="33">
        <v>14</v>
      </c>
      <c r="Z1" s="33">
        <v>15</v>
      </c>
      <c r="AA1" s="33" t="s">
        <v>15</v>
      </c>
      <c r="AB1" s="33" t="s">
        <v>16</v>
      </c>
      <c r="AC1" s="33" t="s">
        <v>17</v>
      </c>
      <c r="AD1" s="33" t="s">
        <v>18</v>
      </c>
      <c r="AE1" s="33" t="s">
        <v>19</v>
      </c>
      <c r="AF1" s="33">
        <v>17</v>
      </c>
      <c r="AG1" s="33">
        <v>18</v>
      </c>
      <c r="AH1" s="34">
        <v>19</v>
      </c>
      <c r="AI1" s="35" t="s">
        <v>1</v>
      </c>
      <c r="AJ1" s="36" t="s">
        <v>2</v>
      </c>
      <c r="AK1" s="37" t="s">
        <v>70</v>
      </c>
      <c r="AL1" s="37"/>
      <c r="AM1" s="37"/>
    </row>
    <row r="2" spans="1:39" ht="32.25" customHeight="1">
      <c r="A2" s="49">
        <v>14</v>
      </c>
      <c r="B2" s="46" t="s">
        <v>34</v>
      </c>
      <c r="C2" s="47" t="s">
        <v>57</v>
      </c>
      <c r="D2" s="4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44">
        <f>160.08+155.78</f>
        <v>315.86</v>
      </c>
      <c r="AJ2" s="44"/>
      <c r="AK2" s="37">
        <f>SUM(AI2:AJ2)</f>
        <v>315.86</v>
      </c>
      <c r="AL2" s="37"/>
      <c r="AM2" s="37"/>
    </row>
    <row r="3" spans="1:39" ht="32.25" customHeight="1">
      <c r="A3" s="49">
        <v>27</v>
      </c>
      <c r="B3" s="46" t="s">
        <v>47</v>
      </c>
      <c r="C3" s="47" t="s">
        <v>57</v>
      </c>
      <c r="D3" s="4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3"/>
      <c r="AI3" s="44">
        <f>162.56+163.32</f>
        <v>325.88</v>
      </c>
      <c r="AJ3" s="44">
        <v>8</v>
      </c>
      <c r="AK3" s="37">
        <f>SUM(AI3:AJ3)</f>
        <v>333.88</v>
      </c>
      <c r="AL3" s="37"/>
      <c r="AM3" s="37"/>
    </row>
    <row r="4" spans="1:39" ht="32.25" customHeight="1" thickBot="1">
      <c r="A4" s="49">
        <v>8</v>
      </c>
      <c r="B4" s="46" t="s">
        <v>28</v>
      </c>
      <c r="C4" s="47" t="s">
        <v>57</v>
      </c>
      <c r="D4" s="4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4">
        <f>205.74+243.35</f>
        <v>449.09000000000003</v>
      </c>
      <c r="AJ4" s="44"/>
      <c r="AK4" s="37">
        <f>SUM(AI4:AJ4)</f>
        <v>449.09000000000003</v>
      </c>
      <c r="AL4" s="37"/>
      <c r="AM4" s="37"/>
    </row>
    <row r="5" spans="1:39" ht="32.25" customHeight="1">
      <c r="A5" s="45">
        <v>1</v>
      </c>
      <c r="B5" s="59" t="s">
        <v>21</v>
      </c>
      <c r="C5" s="58" t="s">
        <v>57</v>
      </c>
      <c r="D5" s="4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44">
        <f>269.43+235.59</f>
        <v>505.02</v>
      </c>
      <c r="AJ5" s="44">
        <v>20</v>
      </c>
      <c r="AK5" s="37">
        <f>SUM(AI5:AJ5)</f>
        <v>525.02</v>
      </c>
      <c r="AL5" s="37"/>
      <c r="AM5" s="37"/>
    </row>
    <row r="6" spans="1:39" ht="32.25" customHeight="1">
      <c r="A6" s="49">
        <v>36</v>
      </c>
      <c r="B6" s="46" t="s">
        <v>55</v>
      </c>
      <c r="C6" s="47" t="s">
        <v>57</v>
      </c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3"/>
      <c r="AI6" s="44"/>
      <c r="AJ6" s="44">
        <v>500</v>
      </c>
      <c r="AK6" s="37">
        <f>SUM(AI6:AJ6)</f>
        <v>500</v>
      </c>
      <c r="AL6" s="37"/>
      <c r="AM6" s="37" t="s">
        <v>73</v>
      </c>
    </row>
    <row r="7" spans="1:39" ht="1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</row>
  </sheetData>
  <pageMargins left="0.7" right="0.7" top="0.75" bottom="0.75" header="0.3" footer="0.3"/>
  <pageSetup paperSize="9" scale="76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7F39-A8F6-8048-8D27-D8A7D0ED1CA8}">
  <sheetPr>
    <pageSetUpPr fitToPage="1"/>
  </sheetPr>
  <dimension ref="A1:AL13"/>
  <sheetViews>
    <sheetView zoomScale="137" workbookViewId="0">
      <selection activeCell="B5" sqref="B5:C5"/>
    </sheetView>
  </sheetViews>
  <sheetFormatPr defaultColWidth="11" defaultRowHeight="14.25"/>
  <cols>
    <col min="4" max="33" width="0" hidden="1" customWidth="1"/>
  </cols>
  <sheetData>
    <row r="1" spans="1:38" ht="17.100000000000001" thickBot="1">
      <c r="A1" s="30" t="s">
        <v>0</v>
      </c>
      <c r="B1" s="31" t="s">
        <v>4</v>
      </c>
      <c r="C1" s="32" t="s">
        <v>3</v>
      </c>
      <c r="D1" s="33">
        <v>1</v>
      </c>
      <c r="E1" s="33">
        <v>2</v>
      </c>
      <c r="F1" s="33">
        <v>3</v>
      </c>
      <c r="G1" s="33">
        <v>4</v>
      </c>
      <c r="H1" s="33">
        <v>5</v>
      </c>
      <c r="I1" s="33" t="s">
        <v>5</v>
      </c>
      <c r="J1" s="33" t="s">
        <v>6</v>
      </c>
      <c r="K1" s="33" t="s">
        <v>7</v>
      </c>
      <c r="L1" s="33" t="s">
        <v>8</v>
      </c>
      <c r="M1" s="33" t="s">
        <v>9</v>
      </c>
      <c r="N1" s="33">
        <v>7</v>
      </c>
      <c r="O1" s="33">
        <v>8</v>
      </c>
      <c r="P1" s="33">
        <v>9</v>
      </c>
      <c r="Q1" s="33">
        <v>10</v>
      </c>
      <c r="R1" s="33" t="s">
        <v>10</v>
      </c>
      <c r="S1" s="33" t="s">
        <v>11</v>
      </c>
      <c r="T1" s="33" t="s">
        <v>12</v>
      </c>
      <c r="U1" s="33" t="s">
        <v>13</v>
      </c>
      <c r="V1" s="33" t="s">
        <v>14</v>
      </c>
      <c r="W1" s="33">
        <v>12</v>
      </c>
      <c r="X1" s="33">
        <v>13</v>
      </c>
      <c r="Y1" s="33">
        <v>14</v>
      </c>
      <c r="Z1" s="33">
        <v>15</v>
      </c>
      <c r="AA1" s="33" t="s">
        <v>15</v>
      </c>
      <c r="AB1" s="33" t="s">
        <v>16</v>
      </c>
      <c r="AC1" s="33" t="s">
        <v>17</v>
      </c>
      <c r="AD1" s="33" t="s">
        <v>18</v>
      </c>
      <c r="AE1" s="33" t="s">
        <v>19</v>
      </c>
      <c r="AF1" s="33">
        <v>17</v>
      </c>
      <c r="AG1" s="33">
        <v>18</v>
      </c>
      <c r="AH1" s="34">
        <v>19</v>
      </c>
      <c r="AI1" s="35" t="s">
        <v>1</v>
      </c>
      <c r="AJ1" s="36" t="s">
        <v>2</v>
      </c>
      <c r="AK1" s="37" t="s">
        <v>70</v>
      </c>
    </row>
    <row r="2" spans="1:38" ht="32.25" customHeight="1">
      <c r="A2" s="45">
        <v>25</v>
      </c>
      <c r="B2" s="46" t="s">
        <v>45</v>
      </c>
      <c r="C2" s="47" t="s">
        <v>58</v>
      </c>
      <c r="D2" s="4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44">
        <f>172.97+165.74</f>
        <v>338.71000000000004</v>
      </c>
      <c r="AJ2" s="44"/>
      <c r="AK2" s="37">
        <f t="shared" ref="AK2:AK10" si="0">SUM(AI2:AJ2)</f>
        <v>338.71000000000004</v>
      </c>
    </row>
    <row r="3" spans="1:38" ht="32.25" customHeight="1">
      <c r="A3" s="49">
        <v>32</v>
      </c>
      <c r="B3" s="46" t="s">
        <v>52</v>
      </c>
      <c r="C3" s="47" t="s">
        <v>58</v>
      </c>
      <c r="D3" s="4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57"/>
      <c r="AI3" s="44">
        <f>172.17+165.38</f>
        <v>337.54999999999995</v>
      </c>
      <c r="AJ3" s="44">
        <v>12</v>
      </c>
      <c r="AK3" s="37">
        <f t="shared" si="0"/>
        <v>349.54999999999995</v>
      </c>
    </row>
    <row r="4" spans="1:38" ht="32.25" customHeight="1" thickBot="1">
      <c r="A4" s="49">
        <v>2</v>
      </c>
      <c r="B4" s="46" t="s">
        <v>22</v>
      </c>
      <c r="C4" s="47" t="s">
        <v>58</v>
      </c>
      <c r="D4" s="4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4">
        <f>168.68+170.16</f>
        <v>338.84000000000003</v>
      </c>
      <c r="AJ4" s="44">
        <v>13</v>
      </c>
      <c r="AK4" s="37">
        <f t="shared" si="0"/>
        <v>351.84000000000003</v>
      </c>
    </row>
    <row r="5" spans="1:38" ht="32.25" customHeight="1" thickBot="1">
      <c r="A5" s="45">
        <v>37</v>
      </c>
      <c r="B5" s="60" t="s">
        <v>56</v>
      </c>
      <c r="C5" s="61" t="s">
        <v>58</v>
      </c>
      <c r="D5" s="4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44">
        <f>184.12+174.18</f>
        <v>358.3</v>
      </c>
      <c r="AJ5" s="44">
        <v>8</v>
      </c>
      <c r="AK5" s="37">
        <f t="shared" si="0"/>
        <v>366.3</v>
      </c>
    </row>
    <row r="6" spans="1:38" ht="32.25" customHeight="1">
      <c r="A6" s="49">
        <v>11</v>
      </c>
      <c r="B6" s="46" t="s">
        <v>31</v>
      </c>
      <c r="C6" s="58" t="s">
        <v>58</v>
      </c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3"/>
      <c r="AI6" s="44">
        <f>184.12+180.34</f>
        <v>364.46000000000004</v>
      </c>
      <c r="AJ6" s="44">
        <v>8</v>
      </c>
      <c r="AK6" s="37">
        <f t="shared" si="0"/>
        <v>372.46000000000004</v>
      </c>
    </row>
    <row r="7" spans="1:38" ht="32.25" customHeight="1">
      <c r="A7" s="49">
        <v>56</v>
      </c>
      <c r="B7" s="46" t="s">
        <v>50</v>
      </c>
      <c r="C7" s="47" t="s">
        <v>58</v>
      </c>
      <c r="D7" s="48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4">
        <f>185.97+183.67</f>
        <v>369.64</v>
      </c>
      <c r="AJ7" s="44">
        <v>16</v>
      </c>
      <c r="AK7" s="37">
        <f t="shared" si="0"/>
        <v>385.64</v>
      </c>
    </row>
    <row r="8" spans="1:38" ht="32.25" customHeight="1">
      <c r="A8" s="49">
        <v>34</v>
      </c>
      <c r="B8" s="46" t="s">
        <v>22</v>
      </c>
      <c r="C8" s="47" t="s">
        <v>58</v>
      </c>
      <c r="D8" s="48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  <c r="AI8" s="44">
        <f>196.07+187</f>
        <v>383.07</v>
      </c>
      <c r="AJ8" s="44">
        <v>8</v>
      </c>
      <c r="AK8" s="37">
        <f>SUM(AI8:AJ8)</f>
        <v>391.07</v>
      </c>
      <c r="AL8" s="37"/>
    </row>
    <row r="9" spans="1:38" ht="30">
      <c r="A9" s="38">
        <v>44</v>
      </c>
      <c r="B9" s="39" t="s">
        <v>68</v>
      </c>
      <c r="C9" s="40" t="s">
        <v>58</v>
      </c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>
        <f>183.17+199.81</f>
        <v>382.98</v>
      </c>
      <c r="AJ9" s="42">
        <v>13</v>
      </c>
      <c r="AK9" s="37">
        <f t="shared" si="0"/>
        <v>395.98</v>
      </c>
    </row>
    <row r="10" spans="1:38" ht="32.25" customHeight="1">
      <c r="A10" s="49">
        <v>10</v>
      </c>
      <c r="B10" s="46" t="s">
        <v>30</v>
      </c>
      <c r="C10" s="47" t="s">
        <v>58</v>
      </c>
      <c r="D10" s="4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  <c r="AI10" s="44">
        <f>199.83+202.86</f>
        <v>402.69000000000005</v>
      </c>
      <c r="AJ10" s="44">
        <v>4</v>
      </c>
      <c r="AK10" s="37">
        <f t="shared" si="0"/>
        <v>406.69000000000005</v>
      </c>
    </row>
    <row r="11" spans="1:38" ht="32.25" customHeight="1">
      <c r="A11" s="49">
        <v>4</v>
      </c>
      <c r="B11" s="46" t="s">
        <v>24</v>
      </c>
      <c r="C11" s="47" t="s">
        <v>58</v>
      </c>
      <c r="D11" s="48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3"/>
      <c r="AI11" s="44">
        <f>198.12+225.58</f>
        <v>423.70000000000005</v>
      </c>
      <c r="AJ11" s="44">
        <v>4</v>
      </c>
      <c r="AK11" s="37">
        <f t="shared" ref="AK11" si="1">SUM(AI11:AJ11)</f>
        <v>427.70000000000005</v>
      </c>
    </row>
    <row r="12" spans="1:38" ht="32.25" customHeight="1">
      <c r="A12" s="49">
        <v>23</v>
      </c>
      <c r="B12" s="46" t="s">
        <v>43</v>
      </c>
      <c r="C12" s="47" t="s">
        <v>58</v>
      </c>
      <c r="D12" s="48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3"/>
      <c r="AI12" s="44">
        <f>222.73+234.41</f>
        <v>457.14</v>
      </c>
      <c r="AJ12" s="44"/>
      <c r="AK12" s="37">
        <f>SUM(AI12:AJ12)</f>
        <v>457.14</v>
      </c>
    </row>
    <row r="13" spans="1:3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8694-2978-934D-9BEF-667A009EF259}">
  <sheetPr>
    <pageSetUpPr fitToPage="1"/>
  </sheetPr>
  <dimension ref="A1:AM11"/>
  <sheetViews>
    <sheetView topLeftCell="A2" zoomScaleNormal="100" workbookViewId="0">
      <selection activeCell="A9" sqref="A9:XFD9"/>
    </sheetView>
  </sheetViews>
  <sheetFormatPr defaultColWidth="11" defaultRowHeight="14.25"/>
  <cols>
    <col min="2" max="2" width="18" bestFit="1" customWidth="1"/>
    <col min="4" max="33" width="0" hidden="1" customWidth="1"/>
  </cols>
  <sheetData>
    <row r="1" spans="1:39" ht="17.100000000000001" thickBot="1">
      <c r="A1" s="30" t="s">
        <v>0</v>
      </c>
      <c r="B1" s="31" t="s">
        <v>4</v>
      </c>
      <c r="C1" s="32" t="s">
        <v>3</v>
      </c>
      <c r="D1" s="33">
        <v>1</v>
      </c>
      <c r="E1" s="33">
        <v>2</v>
      </c>
      <c r="F1" s="33">
        <v>3</v>
      </c>
      <c r="G1" s="33">
        <v>4</v>
      </c>
      <c r="H1" s="33">
        <v>5</v>
      </c>
      <c r="I1" s="33" t="s">
        <v>5</v>
      </c>
      <c r="J1" s="33" t="s">
        <v>6</v>
      </c>
      <c r="K1" s="33" t="s">
        <v>7</v>
      </c>
      <c r="L1" s="33" t="s">
        <v>8</v>
      </c>
      <c r="M1" s="33" t="s">
        <v>9</v>
      </c>
      <c r="N1" s="33">
        <v>7</v>
      </c>
      <c r="O1" s="33">
        <v>8</v>
      </c>
      <c r="P1" s="33">
        <v>9</v>
      </c>
      <c r="Q1" s="33">
        <v>10</v>
      </c>
      <c r="R1" s="33" t="s">
        <v>10</v>
      </c>
      <c r="S1" s="33" t="s">
        <v>11</v>
      </c>
      <c r="T1" s="33" t="s">
        <v>12</v>
      </c>
      <c r="U1" s="33" t="s">
        <v>13</v>
      </c>
      <c r="V1" s="33" t="s">
        <v>14</v>
      </c>
      <c r="W1" s="33">
        <v>12</v>
      </c>
      <c r="X1" s="33">
        <v>13</v>
      </c>
      <c r="Y1" s="33">
        <v>14</v>
      </c>
      <c r="Z1" s="33">
        <v>15</v>
      </c>
      <c r="AA1" s="33" t="s">
        <v>15</v>
      </c>
      <c r="AB1" s="33" t="s">
        <v>16</v>
      </c>
      <c r="AC1" s="33" t="s">
        <v>17</v>
      </c>
      <c r="AD1" s="33" t="s">
        <v>18</v>
      </c>
      <c r="AE1" s="33" t="s">
        <v>19</v>
      </c>
      <c r="AF1" s="33">
        <v>17</v>
      </c>
      <c r="AG1" s="33">
        <v>18</v>
      </c>
      <c r="AH1" s="34">
        <v>19</v>
      </c>
      <c r="AI1" s="35" t="s">
        <v>1</v>
      </c>
      <c r="AJ1" s="36" t="s">
        <v>2</v>
      </c>
      <c r="AK1" s="37" t="s">
        <v>70</v>
      </c>
      <c r="AL1" s="37"/>
    </row>
    <row r="2" spans="1:39" ht="17.100000000000001" thickBot="1">
      <c r="A2" s="50"/>
      <c r="B2" s="31"/>
      <c r="C2" s="51"/>
      <c r="D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4"/>
      <c r="AI2" s="55"/>
      <c r="AJ2" s="56"/>
      <c r="AK2" s="37"/>
      <c r="AL2" s="37"/>
    </row>
    <row r="3" spans="1:39" ht="32.25" customHeight="1">
      <c r="A3" s="45">
        <v>17</v>
      </c>
      <c r="B3" s="46" t="s">
        <v>37</v>
      </c>
      <c r="C3" s="47" t="s">
        <v>59</v>
      </c>
      <c r="D3" s="4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3"/>
      <c r="AI3" s="44">
        <f>156+153.31</f>
        <v>309.31</v>
      </c>
      <c r="AJ3" s="44"/>
      <c r="AK3" s="37">
        <f t="shared" ref="AK3:AK11" si="0">SUM(AI3:AJ3)</f>
        <v>309.31</v>
      </c>
      <c r="AL3" s="37"/>
    </row>
    <row r="4" spans="1:39" ht="32.25" customHeight="1" thickBot="1">
      <c r="A4" s="49">
        <v>26</v>
      </c>
      <c r="B4" s="46" t="s">
        <v>46</v>
      </c>
      <c r="C4" s="47" t="s">
        <v>59</v>
      </c>
      <c r="D4" s="4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4">
        <f>153.74+152.98</f>
        <v>306.72000000000003</v>
      </c>
      <c r="AJ4" s="44">
        <v>4</v>
      </c>
      <c r="AK4" s="37">
        <f t="shared" si="0"/>
        <v>310.72000000000003</v>
      </c>
      <c r="AL4" s="37"/>
    </row>
    <row r="5" spans="1:39" ht="32.25" customHeight="1">
      <c r="A5" s="45">
        <v>9</v>
      </c>
      <c r="B5" s="46" t="s">
        <v>29</v>
      </c>
      <c r="C5" s="47" t="s">
        <v>59</v>
      </c>
      <c r="D5" s="4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44">
        <f>160.1+164.76</f>
        <v>324.86</v>
      </c>
      <c r="AJ5" s="44">
        <v>4</v>
      </c>
      <c r="AK5" s="37">
        <f t="shared" si="0"/>
        <v>328.86</v>
      </c>
      <c r="AL5" s="37"/>
    </row>
    <row r="6" spans="1:39" ht="32.25" customHeight="1" thickBot="1">
      <c r="A6" s="49">
        <v>31</v>
      </c>
      <c r="B6" s="46" t="s">
        <v>51</v>
      </c>
      <c r="C6" s="47" t="s">
        <v>59</v>
      </c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57"/>
      <c r="AI6" s="44">
        <f>163.15+162.42</f>
        <v>325.57</v>
      </c>
      <c r="AJ6" s="44">
        <v>4</v>
      </c>
      <c r="AK6" s="37">
        <f t="shared" si="0"/>
        <v>329.57</v>
      </c>
      <c r="AL6" s="37"/>
    </row>
    <row r="7" spans="1:39" ht="32.25" customHeight="1" thickBot="1">
      <c r="A7" s="45">
        <v>5</v>
      </c>
      <c r="B7" s="46" t="s">
        <v>25</v>
      </c>
      <c r="C7" s="58" t="s">
        <v>59</v>
      </c>
      <c r="D7" s="48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4">
        <f>174.24+177.19</f>
        <v>351.43</v>
      </c>
      <c r="AJ7" s="44"/>
      <c r="AK7" s="37">
        <f t="shared" si="0"/>
        <v>351.43</v>
      </c>
      <c r="AL7" s="37"/>
    </row>
    <row r="8" spans="1:39" ht="32.25" customHeight="1">
      <c r="A8" s="45">
        <v>21</v>
      </c>
      <c r="B8" s="46" t="s">
        <v>41</v>
      </c>
      <c r="C8" s="47" t="s">
        <v>59</v>
      </c>
      <c r="D8" s="48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  <c r="AI8" s="44">
        <f>187.1+181.99</f>
        <v>369.09000000000003</v>
      </c>
      <c r="AJ8" s="44">
        <v>20</v>
      </c>
      <c r="AK8" s="37">
        <f t="shared" si="0"/>
        <v>389.09000000000003</v>
      </c>
      <c r="AL8" s="37"/>
    </row>
    <row r="9" spans="1:39" ht="32.25" customHeight="1">
      <c r="A9" s="49">
        <v>20</v>
      </c>
      <c r="B9" s="46" t="s">
        <v>40</v>
      </c>
      <c r="C9" s="47" t="s">
        <v>59</v>
      </c>
      <c r="D9" s="48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44">
        <f>235.18+203.45</f>
        <v>438.63</v>
      </c>
      <c r="AJ9" s="44">
        <v>4</v>
      </c>
      <c r="AK9" s="37">
        <f t="shared" si="0"/>
        <v>442.63</v>
      </c>
      <c r="AL9" s="37"/>
    </row>
    <row r="10" spans="1:39" ht="32.25" customHeight="1">
      <c r="A10" s="49">
        <v>18</v>
      </c>
      <c r="B10" s="46" t="s">
        <v>38</v>
      </c>
      <c r="C10" s="47" t="s">
        <v>59</v>
      </c>
      <c r="D10" s="48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  <c r="AI10" s="44">
        <f>238.59+230.89</f>
        <v>469.48</v>
      </c>
      <c r="AJ10" s="44"/>
      <c r="AK10" s="37">
        <f t="shared" si="0"/>
        <v>469.48</v>
      </c>
      <c r="AL10" s="37"/>
    </row>
    <row r="11" spans="1:39" ht="32.25" customHeight="1">
      <c r="A11" s="49">
        <v>35</v>
      </c>
      <c r="B11" s="46" t="s">
        <v>54</v>
      </c>
      <c r="C11" s="47" t="s">
        <v>59</v>
      </c>
      <c r="D11" s="48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3"/>
      <c r="AI11" s="44">
        <f>215.16+251.5</f>
        <v>466.65999999999997</v>
      </c>
      <c r="AJ11" s="44">
        <v>505</v>
      </c>
      <c r="AK11" s="37">
        <f t="shared" si="0"/>
        <v>971.66</v>
      </c>
      <c r="AL11" s="37"/>
      <c r="AM11" t="s">
        <v>71</v>
      </c>
    </row>
  </sheetData>
  <pageMargins left="0.7" right="0.7" top="0.75" bottom="0.75" header="0.3" footer="0.3"/>
  <pageSetup paperSize="9" scale="71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AC12-C715-9945-A496-E961AC99ADBE}">
  <sheetPr>
    <pageSetUpPr fitToPage="1"/>
  </sheetPr>
  <dimension ref="A1:AK7"/>
  <sheetViews>
    <sheetView workbookViewId="0">
      <selection activeCell="A6" sqref="A6:XFD6"/>
    </sheetView>
  </sheetViews>
  <sheetFormatPr defaultColWidth="11" defaultRowHeight="14.25"/>
  <cols>
    <col min="4" max="33" width="0" hidden="1" customWidth="1"/>
  </cols>
  <sheetData>
    <row r="1" spans="1:37" ht="17.100000000000001" thickBot="1">
      <c r="A1" s="30" t="s">
        <v>0</v>
      </c>
      <c r="B1" s="31" t="s">
        <v>4</v>
      </c>
      <c r="C1" s="32" t="s">
        <v>3</v>
      </c>
      <c r="D1" s="33">
        <v>1</v>
      </c>
      <c r="E1" s="33">
        <v>2</v>
      </c>
      <c r="F1" s="33">
        <v>3</v>
      </c>
      <c r="G1" s="33">
        <v>4</v>
      </c>
      <c r="H1" s="33">
        <v>5</v>
      </c>
      <c r="I1" s="33" t="s">
        <v>5</v>
      </c>
      <c r="J1" s="33" t="s">
        <v>6</v>
      </c>
      <c r="K1" s="33" t="s">
        <v>7</v>
      </c>
      <c r="L1" s="33" t="s">
        <v>8</v>
      </c>
      <c r="M1" s="33" t="s">
        <v>9</v>
      </c>
      <c r="N1" s="33">
        <v>7</v>
      </c>
      <c r="O1" s="33">
        <v>8</v>
      </c>
      <c r="P1" s="33">
        <v>9</v>
      </c>
      <c r="Q1" s="33">
        <v>10</v>
      </c>
      <c r="R1" s="33" t="s">
        <v>10</v>
      </c>
      <c r="S1" s="33" t="s">
        <v>11</v>
      </c>
      <c r="T1" s="33" t="s">
        <v>12</v>
      </c>
      <c r="U1" s="33" t="s">
        <v>13</v>
      </c>
      <c r="V1" s="33" t="s">
        <v>14</v>
      </c>
      <c r="W1" s="33">
        <v>12</v>
      </c>
      <c r="X1" s="33">
        <v>13</v>
      </c>
      <c r="Y1" s="33">
        <v>14</v>
      </c>
      <c r="Z1" s="33">
        <v>15</v>
      </c>
      <c r="AA1" s="33" t="s">
        <v>15</v>
      </c>
      <c r="AB1" s="33" t="s">
        <v>16</v>
      </c>
      <c r="AC1" s="33" t="s">
        <v>17</v>
      </c>
      <c r="AD1" s="33" t="s">
        <v>18</v>
      </c>
      <c r="AE1" s="33" t="s">
        <v>19</v>
      </c>
      <c r="AF1" s="33">
        <v>17</v>
      </c>
      <c r="AG1" s="33">
        <v>18</v>
      </c>
      <c r="AH1" s="34">
        <v>19</v>
      </c>
      <c r="AI1" s="35" t="s">
        <v>1</v>
      </c>
      <c r="AJ1" s="36" t="s">
        <v>2</v>
      </c>
      <c r="AK1" s="37" t="s">
        <v>70</v>
      </c>
    </row>
    <row r="2" spans="1:37" ht="32.25" customHeight="1">
      <c r="A2" s="49">
        <v>54</v>
      </c>
      <c r="B2" s="46" t="s">
        <v>36</v>
      </c>
      <c r="C2" s="47" t="s">
        <v>60</v>
      </c>
      <c r="D2" s="48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44">
        <f>172.87+168.82</f>
        <v>341.69</v>
      </c>
      <c r="AJ2" s="44">
        <v>4</v>
      </c>
      <c r="AK2" s="37">
        <f>SUM(AI2:AJ2)</f>
        <v>345.69</v>
      </c>
    </row>
    <row r="3" spans="1:37" ht="32.25" customHeight="1">
      <c r="A3" s="49">
        <v>19</v>
      </c>
      <c r="B3" s="46" t="s">
        <v>39</v>
      </c>
      <c r="C3" s="47" t="s">
        <v>60</v>
      </c>
      <c r="D3" s="48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3"/>
      <c r="AI3" s="44">
        <f>174.73+171.41</f>
        <v>346.14</v>
      </c>
      <c r="AJ3" s="44">
        <v>4</v>
      </c>
      <c r="AK3" s="37">
        <f>SUM(AI3:AJ3)</f>
        <v>350.14</v>
      </c>
    </row>
    <row r="4" spans="1:37" ht="32.25" customHeight="1" thickBot="1">
      <c r="A4" s="49">
        <v>28</v>
      </c>
      <c r="B4" s="46" t="s">
        <v>48</v>
      </c>
      <c r="C4" s="47" t="s">
        <v>60</v>
      </c>
      <c r="D4" s="4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44">
        <f>185.93+186.87</f>
        <v>372.8</v>
      </c>
      <c r="AJ4" s="44">
        <v>4</v>
      </c>
      <c r="AK4" s="37">
        <f>SUM(AI4:AJ4)</f>
        <v>376.8</v>
      </c>
    </row>
    <row r="5" spans="1:37" ht="32.25" customHeight="1">
      <c r="A5" s="45">
        <v>13</v>
      </c>
      <c r="B5" s="46" t="s">
        <v>33</v>
      </c>
      <c r="C5" s="47" t="s">
        <v>60</v>
      </c>
      <c r="D5" s="4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3"/>
      <c r="AI5" s="44">
        <f>195.53+198.69</f>
        <v>394.22</v>
      </c>
      <c r="AJ5" s="44">
        <v>4</v>
      </c>
      <c r="AK5" s="37">
        <f t="shared" ref="AK5" si="0">SUM(AI5:AJ5)</f>
        <v>398.22</v>
      </c>
    </row>
    <row r="6" spans="1:37" ht="32.25" customHeight="1">
      <c r="A6" s="49">
        <v>24</v>
      </c>
      <c r="B6" s="46" t="s">
        <v>44</v>
      </c>
      <c r="C6" s="47" t="s">
        <v>60</v>
      </c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3"/>
      <c r="AI6" s="44">
        <f>243+220.61</f>
        <v>463.61</v>
      </c>
      <c r="AJ6" s="44">
        <v>12</v>
      </c>
      <c r="AK6" s="37">
        <f>SUM(AI6:AJ6)</f>
        <v>475.61</v>
      </c>
    </row>
    <row r="7" spans="1:37" ht="32.25" customHeight="1">
      <c r="A7" s="49">
        <v>15</v>
      </c>
      <c r="B7" s="46" t="s">
        <v>35</v>
      </c>
      <c r="C7" s="47" t="s">
        <v>60</v>
      </c>
      <c r="D7" s="48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4">
        <f>269.13+265.2</f>
        <v>534.32999999999993</v>
      </c>
      <c r="AJ7" s="44">
        <v>32</v>
      </c>
      <c r="AK7" s="37">
        <f>SUM(AI7:AJ7)</f>
        <v>566.32999999999993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9D8B-0BD2-FB41-8BBE-F3C1B974EA71}">
  <sheetPr>
    <pageSetUpPr fitToPage="1"/>
  </sheetPr>
  <dimension ref="A1:AL18"/>
  <sheetViews>
    <sheetView zoomScaleNormal="100" workbookViewId="0">
      <selection activeCell="A18" sqref="A18:XFD18"/>
    </sheetView>
  </sheetViews>
  <sheetFormatPr defaultColWidth="11" defaultRowHeight="14.25"/>
  <cols>
    <col min="4" max="33" width="0" hidden="1" customWidth="1"/>
  </cols>
  <sheetData>
    <row r="1" spans="1:38" ht="15.95">
      <c r="A1" s="62" t="s">
        <v>0</v>
      </c>
      <c r="B1" s="62" t="s">
        <v>4</v>
      </c>
      <c r="C1" s="63" t="s">
        <v>3</v>
      </c>
      <c r="D1" s="64">
        <v>1</v>
      </c>
      <c r="E1" s="64">
        <v>2</v>
      </c>
      <c r="F1" s="64">
        <v>3</v>
      </c>
      <c r="G1" s="64">
        <v>4</v>
      </c>
      <c r="H1" s="64">
        <v>5</v>
      </c>
      <c r="I1" s="64" t="s">
        <v>5</v>
      </c>
      <c r="J1" s="64" t="s">
        <v>6</v>
      </c>
      <c r="K1" s="64" t="s">
        <v>7</v>
      </c>
      <c r="L1" s="64" t="s">
        <v>8</v>
      </c>
      <c r="M1" s="64" t="s">
        <v>9</v>
      </c>
      <c r="N1" s="64">
        <v>7</v>
      </c>
      <c r="O1" s="64">
        <v>8</v>
      </c>
      <c r="P1" s="64">
        <v>9</v>
      </c>
      <c r="Q1" s="64">
        <v>10</v>
      </c>
      <c r="R1" s="64" t="s">
        <v>10</v>
      </c>
      <c r="S1" s="64" t="s">
        <v>11</v>
      </c>
      <c r="T1" s="64" t="s">
        <v>12</v>
      </c>
      <c r="U1" s="64" t="s">
        <v>13</v>
      </c>
      <c r="V1" s="64" t="s">
        <v>14</v>
      </c>
      <c r="W1" s="64">
        <v>12</v>
      </c>
      <c r="X1" s="64">
        <v>13</v>
      </c>
      <c r="Y1" s="64">
        <v>14</v>
      </c>
      <c r="Z1" s="64">
        <v>15</v>
      </c>
      <c r="AA1" s="64" t="s">
        <v>15</v>
      </c>
      <c r="AB1" s="64" t="s">
        <v>16</v>
      </c>
      <c r="AC1" s="64" t="s">
        <v>17</v>
      </c>
      <c r="AD1" s="64" t="s">
        <v>18</v>
      </c>
      <c r="AE1" s="64" t="s">
        <v>19</v>
      </c>
      <c r="AF1" s="64">
        <v>17</v>
      </c>
      <c r="AG1" s="64">
        <v>18</v>
      </c>
      <c r="AH1" s="64">
        <v>19</v>
      </c>
      <c r="AI1" s="42" t="s">
        <v>1</v>
      </c>
      <c r="AJ1" s="42" t="s">
        <v>2</v>
      </c>
      <c r="AK1" s="37" t="s">
        <v>70</v>
      </c>
      <c r="AL1" s="37"/>
    </row>
    <row r="2" spans="1:38" ht="32.25" customHeight="1">
      <c r="A2" s="38">
        <v>40</v>
      </c>
      <c r="B2" s="39" t="s">
        <v>42</v>
      </c>
      <c r="C2" s="40" t="s">
        <v>65</v>
      </c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>
        <f>148.47+141.66</f>
        <v>290.13</v>
      </c>
      <c r="AJ2" s="42"/>
      <c r="AK2" s="37">
        <f>SUM(AI2:AJ2)</f>
        <v>290.13</v>
      </c>
      <c r="AL2" s="37"/>
    </row>
    <row r="3" spans="1:38" ht="17.100000000000001">
      <c r="A3" s="38">
        <v>42</v>
      </c>
      <c r="B3" s="39" t="s">
        <v>42</v>
      </c>
      <c r="C3" s="40" t="s">
        <v>65</v>
      </c>
      <c r="D3" s="41"/>
      <c r="E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>
        <f>162.46+150.51</f>
        <v>312.97000000000003</v>
      </c>
      <c r="AJ3" s="42"/>
      <c r="AK3" s="37">
        <f>SUM(AI3:AJ3)</f>
        <v>312.97000000000003</v>
      </c>
      <c r="AL3" s="37" t="s">
        <v>74</v>
      </c>
    </row>
    <row r="4" spans="1:38" ht="17.100000000000001">
      <c r="A4" s="38">
        <v>43</v>
      </c>
      <c r="B4" s="39" t="s">
        <v>67</v>
      </c>
      <c r="C4" s="40" t="s">
        <v>65</v>
      </c>
      <c r="D4" s="41"/>
      <c r="E4" s="41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>
        <f>162.04+162</f>
        <v>324.03999999999996</v>
      </c>
      <c r="AJ4" s="42"/>
      <c r="AK4" s="37">
        <f>SUM(AI4:AJ4)</f>
        <v>324.03999999999996</v>
      </c>
      <c r="AL4" s="37"/>
    </row>
    <row r="5" spans="1:38" ht="33.950000000000003">
      <c r="A5" s="38">
        <v>41</v>
      </c>
      <c r="B5" s="39" t="s">
        <v>66</v>
      </c>
      <c r="C5" s="40" t="s">
        <v>65</v>
      </c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>
        <f>179.16+159.83</f>
        <v>338.99</v>
      </c>
      <c r="AJ5" s="42"/>
      <c r="AK5" s="37">
        <f>SUM(AI5:AJ5)</f>
        <v>338.99</v>
      </c>
      <c r="AL5" s="37"/>
    </row>
    <row r="6" spans="1:38" ht="15.95">
      <c r="A6" s="38"/>
      <c r="B6" s="39"/>
      <c r="C6" s="40"/>
      <c r="D6" s="41"/>
      <c r="E6" s="4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37"/>
      <c r="AL6" s="37"/>
    </row>
    <row r="7" spans="1:38" ht="15.95">
      <c r="A7" s="38" t="s">
        <v>76</v>
      </c>
      <c r="B7" s="39"/>
      <c r="C7" s="40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37"/>
      <c r="AL7" s="37"/>
    </row>
    <row r="8" spans="1:38" ht="32.25" customHeight="1">
      <c r="A8" s="65">
        <v>29</v>
      </c>
      <c r="B8" s="66" t="s">
        <v>49</v>
      </c>
      <c r="C8" s="67" t="s">
        <v>62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>
        <f>189.01+179.81</f>
        <v>368.82</v>
      </c>
      <c r="AJ8" s="42">
        <v>8</v>
      </c>
      <c r="AK8" s="37">
        <f t="shared" ref="AK8" si="0">SUM(AI8:AJ8)</f>
        <v>376.82</v>
      </c>
      <c r="AL8" s="37"/>
    </row>
    <row r="9" spans="1:38" ht="32.25" customHeight="1">
      <c r="A9" s="65">
        <v>22</v>
      </c>
      <c r="B9" s="66" t="s">
        <v>42</v>
      </c>
      <c r="C9" s="67" t="s">
        <v>61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>
        <f>254.12+226.37</f>
        <v>480.49</v>
      </c>
      <c r="AJ9" s="42">
        <v>4</v>
      </c>
      <c r="AK9" s="37">
        <f>SUM(AI9:AJ9)</f>
        <v>484.49</v>
      </c>
      <c r="AL9" s="37"/>
    </row>
    <row r="10" spans="1:38" ht="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ht="1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ht="15">
      <c r="A15" s="37" t="s">
        <v>75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32.25" customHeight="1">
      <c r="A16" s="38">
        <v>52</v>
      </c>
      <c r="B16" s="39" t="s">
        <v>63</v>
      </c>
      <c r="C16" s="40" t="s">
        <v>57</v>
      </c>
      <c r="D16" s="41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3"/>
      <c r="AI16" s="44">
        <f>185.88+168.92</f>
        <v>354.79999999999995</v>
      </c>
      <c r="AJ16" s="44"/>
      <c r="AK16" s="37">
        <f>SUM(AI16:AJ16)</f>
        <v>354.79999999999995</v>
      </c>
      <c r="AL16" s="37"/>
    </row>
    <row r="17" spans="1:38" ht="32.25" customHeight="1">
      <c r="A17" s="49">
        <v>12</v>
      </c>
      <c r="B17" s="60" t="s">
        <v>32</v>
      </c>
      <c r="C17" s="47" t="s">
        <v>58</v>
      </c>
      <c r="D17" s="48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3"/>
      <c r="AI17" s="44">
        <f>265.41+241.74</f>
        <v>507.15000000000003</v>
      </c>
      <c r="AJ17" s="44">
        <v>4</v>
      </c>
      <c r="AK17" s="37">
        <f t="shared" ref="AK17" si="1">SUM(AI17:AJ17)</f>
        <v>511.15000000000003</v>
      </c>
      <c r="AL17" s="37"/>
    </row>
    <row r="18" spans="1:38" ht="32.25" customHeight="1">
      <c r="A18" s="38">
        <v>39</v>
      </c>
      <c r="B18" s="39" t="s">
        <v>64</v>
      </c>
      <c r="C18" s="40" t="s">
        <v>57</v>
      </c>
      <c r="D18" s="41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  <c r="AI18" s="44">
        <f>272.14+254.99</f>
        <v>527.13</v>
      </c>
      <c r="AJ18" s="44">
        <v>8</v>
      </c>
      <c r="AK18" s="37">
        <f t="shared" ref="AK18" si="2">SUM(AI18:AJ18)</f>
        <v>535.13</v>
      </c>
      <c r="AL18" s="37"/>
    </row>
  </sheetData>
  <pageMargins left="0.7" right="0.7" top="0.75" bottom="0.75" header="0.3" footer="0.3"/>
  <pageSetup paperSize="9" scale="9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Blad1</vt:lpstr>
      <vt:lpstr>ESP</vt:lpstr>
      <vt:lpstr>DSP</vt:lpstr>
      <vt:lpstr>ESPA</vt:lpstr>
      <vt:lpstr>DSPA</vt:lpstr>
      <vt:lpstr>Overige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Franken</dc:creator>
  <cp:lastModifiedBy>Leoni Verhoeven</cp:lastModifiedBy>
  <cp:lastPrinted>2025-10-05T15:27:39Z</cp:lastPrinted>
  <dcterms:created xsi:type="dcterms:W3CDTF">2025-10-01T19:45:11Z</dcterms:created>
  <dcterms:modified xsi:type="dcterms:W3CDTF">2025-10-29T09:35:28Z</dcterms:modified>
</cp:coreProperties>
</file>